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1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'BSheet'!$A$1:$I$72</definedName>
    <definedName name="_xlnm.Print_Area" localSheetId="3">'Cash Flow'!$A$1:$E$72</definedName>
    <definedName name="_xlnm.Print_Area" localSheetId="2">'Equity'!$A$1:$H$55</definedName>
    <definedName name="_xlnm.Print_Area" localSheetId="1">'P&amp;L'!$A$1:$G$40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<sst xmlns="http://schemas.openxmlformats.org/spreadsheetml/2006/main" count="154" uniqueCount="116">
  <si>
    <t>RM'000</t>
  </si>
  <si>
    <t>AS AT</t>
  </si>
  <si>
    <t>Reserves</t>
  </si>
  <si>
    <t>PARAMOUNT CORPORATION BERHAD</t>
  </si>
  <si>
    <t>Cash and bank balances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</si>
  <si>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</si>
  <si>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</si>
  <si>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</si>
  <si>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</si>
  <si>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</si>
  <si>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</si>
  <si>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Share capital</t>
  </si>
  <si>
    <t>Minority interests</t>
  </si>
  <si>
    <t>Fixed deposits</t>
  </si>
  <si>
    <t>Basic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</si>
  <si>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</si>
  <si>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</si>
  <si>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</si>
  <si>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</si>
  <si>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</si>
  <si>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</si>
  <si>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</si>
  <si>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</si>
  <si>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</si>
  <si>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</si>
  <si>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</si>
  <si>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Net profit for the period</t>
  </si>
  <si>
    <t>Interest income</t>
  </si>
  <si>
    <t>Taxes paid</t>
  </si>
  <si>
    <t>Retirement benefits paid</t>
  </si>
  <si>
    <t>Interest paid</t>
  </si>
  <si>
    <t>Interest received</t>
  </si>
  <si>
    <t>Purchase of property, plant and equipment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</si>
  <si>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</si>
  <si>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</si>
  <si>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</si>
  <si>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</si>
  <si>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</si>
  <si>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</si>
  <si>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</si>
  <si>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</si>
  <si>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</si>
  <si>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</si>
  <si>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</si>
  <si>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CASH FLOW STATEMENT</t>
  </si>
  <si>
    <t>Net tangible assets per share (RM)</t>
  </si>
  <si>
    <t>Other investments</t>
  </si>
  <si>
    <t>Tax payable</t>
  </si>
  <si>
    <t>Shareholders' equity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</si>
  <si>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</si>
  <si>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</si>
  <si>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</si>
  <si>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</si>
  <si>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</si>
  <si>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</si>
  <si>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CASH AND CASH EQUIVALENTS AT END OF PERIOD</t>
  </si>
  <si>
    <t>CASH AND CASH EQUIVALENTS AT BEGINNING OF PERIOD</t>
  </si>
  <si>
    <t>Dividend Paid</t>
  </si>
  <si>
    <t>3 Months Ended</t>
  </si>
  <si>
    <t>Profits</t>
  </si>
  <si>
    <t>Long term payables</t>
  </si>
  <si>
    <t>31/12/2003</t>
  </si>
  <si>
    <t>The Condensed Consolidated Balance Sheet should be read in conjunction with the Annual Financial Report for the Year Ended 31 December 2003.</t>
  </si>
  <si>
    <t>2004</t>
  </si>
  <si>
    <t>As at 1 January 2004</t>
  </si>
  <si>
    <t>Proceeds from disposal of oil palm estate</t>
  </si>
  <si>
    <t>Dividend Paid to minority interests</t>
  </si>
  <si>
    <t>31/12/2004</t>
  </si>
  <si>
    <t>Tax recoverable</t>
  </si>
  <si>
    <t>EFFECTS OF EXCHANGE RATE CHANGES</t>
  </si>
  <si>
    <t>Proceeds from disposal of property, plant and equipment</t>
  </si>
  <si>
    <t>As at 31 December 2004</t>
  </si>
  <si>
    <t>Dividend received from an associated company</t>
  </si>
  <si>
    <t>Borrowings</t>
  </si>
  <si>
    <t>Property development costs</t>
  </si>
  <si>
    <t>Land held for property development</t>
  </si>
  <si>
    <t>Deferred tax assets</t>
  </si>
  <si>
    <t>Provision for retirement benefits</t>
  </si>
  <si>
    <t>The figures have not been audited.</t>
  </si>
  <si>
    <t>As at 1 January 2005</t>
  </si>
  <si>
    <t>2005</t>
  </si>
  <si>
    <t>The Condensed Consolidated Income Statements should be read in conjunction with the Annual Financial Report for the Year Ended 31 December 2004.</t>
  </si>
  <si>
    <t>The Condensed Consolidated Statement of Changes in Equity should be read in conjunction with the Annual Financial Report for the Year Ended 31 December 2004.</t>
  </si>
  <si>
    <t>The Condensed Consolidated Cash Flow Statements should be read in conjunction with the Annual Financial Report for the Year Ended 31 December 2004.</t>
  </si>
  <si>
    <t>The Condensed Consolidated Balance Sheet should be read in conjunction with the Annual Financial Report for the Year Ended 31 December 2004.</t>
  </si>
  <si>
    <t>REPRESENTED BY:</t>
  </si>
  <si>
    <t>Net profit for the year</t>
  </si>
  <si>
    <t>CONDENSED CONSOLIDATED INCOME STATEMENT</t>
  </si>
  <si>
    <t>CONDENSED CONSOLIDATED STATEMENT OF CHANGES IN EQUITY</t>
  </si>
  <si>
    <t>CASH FLOWS FROM OPERATING ACTIVITIES</t>
  </si>
  <si>
    <t>CASH FLOWS FROM INVESTING ACTIVITIES</t>
  </si>
  <si>
    <t>Cash generated from/(used in) operations</t>
  </si>
  <si>
    <t>Net cash used in investing activities</t>
  </si>
  <si>
    <t>Increase in land held for development</t>
  </si>
  <si>
    <t>Share of profit of associated companies</t>
  </si>
  <si>
    <t>Investments in associates</t>
  </si>
  <si>
    <t>Interim Financial Report for the quarter ended 30 September 2005.</t>
  </si>
  <si>
    <t>30/9/2005</t>
  </si>
  <si>
    <t>AS AT 30 SEPTEMBER 2005</t>
  </si>
  <si>
    <t>FOR THE PERIOD ENDED 30 SEPTEMBER 2005</t>
  </si>
  <si>
    <t>30 September</t>
  </si>
  <si>
    <t>9 Months Ended</t>
  </si>
  <si>
    <t>As at 30 September 2005</t>
  </si>
  <si>
    <t>30 Sept 2005</t>
  </si>
  <si>
    <t>30 Sept 2004</t>
  </si>
  <si>
    <t>Net profit for the nine months period</t>
  </si>
  <si>
    <t>Proceeds from disposal of other investments</t>
  </si>
  <si>
    <t>Dividend paid</t>
  </si>
  <si>
    <t>NET INCREASE IN CASH AND CASH EQUIVALENTS</t>
  </si>
  <si>
    <t>Net cash generated from/(used in) operating activities</t>
  </si>
  <si>
    <t xml:space="preserve">(Repayment)/drawdown of borrowings </t>
  </si>
  <si>
    <t>Dividends paid</t>
  </si>
  <si>
    <t>CASH FLOWS FROM FINANCING ACTIVITIES</t>
  </si>
  <si>
    <t>Purchase of a subsidiary - net of cash acquired</t>
  </si>
  <si>
    <t>Net cash (used in)/generated from financing activities</t>
  </si>
  <si>
    <t>Proceed from disposal of a subsidiary - net of cash disposed of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</si>
</sst>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);[Red]\(0.00\)"/>
    <numFmt numFmtId="208" formatCode="0.0_);[Red]\(0.0\)"/>
    <numFmt numFmtId="209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Fill="1" applyAlignment="1" quotePrefix="1">
      <alignment horizontal="left"/>
    </xf>
    <xf numFmtId="38" fontId="1" fillId="0" borderId="0" xfId="15" applyNumberFormat="1" applyFont="1" applyAlignment="1">
      <alignment/>
    </xf>
    <xf numFmtId="0" fontId="0" fillId="0" borderId="0" xfId="0" applyFont="1" applyFill="1" applyAlignment="1">
      <alignment horizontal="left"/>
    </xf>
    <xf numFmtId="9" fontId="0" fillId="0" borderId="0" xfId="21" applyFont="1" applyAlignment="1">
      <alignment/>
    </xf>
    <xf numFmtId="9" fontId="0" fillId="0" borderId="0" xfId="21" applyNumberFormat="1" applyFont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workbookViewId="0" topLeftCell="A1">
      <selection activeCell="I38" sqref="I38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3</v>
      </c>
      <c r="B1" s="10"/>
      <c r="C1" s="10"/>
      <c r="D1" s="10"/>
      <c r="F1" s="10"/>
      <c r="G1" s="10"/>
    </row>
    <row r="2" spans="1:7" ht="12.75">
      <c r="A2" s="13" t="s">
        <v>96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78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8" t="s">
        <v>43</v>
      </c>
      <c r="B6" s="10"/>
      <c r="C6" s="10"/>
      <c r="D6" s="10"/>
      <c r="F6" s="10"/>
      <c r="G6" s="24"/>
    </row>
    <row r="7" spans="1:7" ht="12.75">
      <c r="A7" s="38" t="s">
        <v>98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97</v>
      </c>
      <c r="F9" s="11"/>
      <c r="G9" s="12" t="s">
        <v>67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51</v>
      </c>
      <c r="C13" s="10"/>
      <c r="D13" s="10"/>
      <c r="F13" s="10"/>
      <c r="G13" s="10"/>
    </row>
    <row r="14" spans="1:8" ht="12.75">
      <c r="A14" s="13"/>
      <c r="B14" s="10" t="s">
        <v>5</v>
      </c>
      <c r="C14" s="10"/>
      <c r="D14" s="10"/>
      <c r="E14" s="23">
        <v>220105</v>
      </c>
      <c r="F14" s="20"/>
      <c r="G14" s="20">
        <v>222039</v>
      </c>
      <c r="H14" s="53"/>
    </row>
    <row r="15" spans="1:8" ht="12.75">
      <c r="A15" s="13"/>
      <c r="B15" s="13" t="s">
        <v>75</v>
      </c>
      <c r="C15" s="10"/>
      <c r="D15" s="10"/>
      <c r="E15" s="23">
        <v>166138</v>
      </c>
      <c r="F15" s="20"/>
      <c r="G15" s="20">
        <v>164166</v>
      </c>
      <c r="H15" s="53"/>
    </row>
    <row r="16" spans="1:8" ht="12.75">
      <c r="A16" s="13"/>
      <c r="B16" s="19" t="s">
        <v>95</v>
      </c>
      <c r="C16" s="10"/>
      <c r="D16" s="10"/>
      <c r="E16" s="23">
        <v>33879</v>
      </c>
      <c r="F16" s="20"/>
      <c r="G16" s="20">
        <v>33723</v>
      </c>
      <c r="H16" s="53"/>
    </row>
    <row r="17" spans="1:8" ht="12.75">
      <c r="A17" s="13"/>
      <c r="B17" s="19" t="s">
        <v>46</v>
      </c>
      <c r="C17" s="10"/>
      <c r="D17" s="10"/>
      <c r="E17" s="23">
        <v>165</v>
      </c>
      <c r="F17" s="20"/>
      <c r="G17" s="20">
        <v>165</v>
      </c>
      <c r="H17" s="53"/>
    </row>
    <row r="18" spans="1:8" ht="12.75">
      <c r="A18" s="13"/>
      <c r="B18" s="19" t="s">
        <v>76</v>
      </c>
      <c r="C18" s="10"/>
      <c r="D18" s="10"/>
      <c r="E18" s="23">
        <v>1704</v>
      </c>
      <c r="F18" s="20"/>
      <c r="G18" s="20">
        <v>1581</v>
      </c>
      <c r="H18" s="53"/>
    </row>
    <row r="19" spans="1:8" ht="3" customHeight="1">
      <c r="A19" s="13"/>
      <c r="B19" s="19"/>
      <c r="C19" s="10"/>
      <c r="D19" s="10"/>
      <c r="E19" s="54"/>
      <c r="F19" s="20"/>
      <c r="G19" s="21"/>
      <c r="H19" s="53"/>
    </row>
    <row r="20" spans="1:8" ht="12.75">
      <c r="A20" s="13"/>
      <c r="B20" s="19"/>
      <c r="C20" s="10"/>
      <c r="D20" s="10"/>
      <c r="E20" s="23">
        <f>SUM(E14:E19)</f>
        <v>421991</v>
      </c>
      <c r="F20" s="20"/>
      <c r="G20" s="20">
        <f>SUM(G14:G19)</f>
        <v>421674</v>
      </c>
      <c r="H20" s="53"/>
    </row>
    <row r="21" spans="1:8" ht="3.75" customHeight="1">
      <c r="A21" s="10"/>
      <c r="B21" s="10"/>
      <c r="C21" s="10"/>
      <c r="D21" s="10"/>
      <c r="E21" s="54"/>
      <c r="F21" s="20"/>
      <c r="G21" s="21"/>
      <c r="H21" s="53"/>
    </row>
    <row r="22" spans="1:8" ht="12.75">
      <c r="A22" s="10"/>
      <c r="B22" s="10"/>
      <c r="C22" s="10"/>
      <c r="D22" s="10"/>
      <c r="E22" s="23"/>
      <c r="F22" s="20"/>
      <c r="G22" s="20"/>
      <c r="H22" s="53"/>
    </row>
    <row r="23" spans="1:8" ht="12.75">
      <c r="A23" s="13"/>
      <c r="B23" s="3" t="s">
        <v>52</v>
      </c>
      <c r="C23" s="10"/>
      <c r="D23" s="10"/>
      <c r="E23" s="23"/>
      <c r="F23" s="20"/>
      <c r="G23" s="20"/>
      <c r="H23" s="53"/>
    </row>
    <row r="24" spans="1:8" ht="12.75">
      <c r="A24" s="10"/>
      <c r="B24" s="10" t="s">
        <v>74</v>
      </c>
      <c r="D24" s="10"/>
      <c r="E24" s="23">
        <v>81982</v>
      </c>
      <c r="F24" s="20"/>
      <c r="G24" s="20">
        <v>76423</v>
      </c>
      <c r="H24" s="53"/>
    </row>
    <row r="25" spans="1:8" ht="12.75">
      <c r="A25" s="10"/>
      <c r="B25" s="10" t="s">
        <v>6</v>
      </c>
      <c r="D25" s="10"/>
      <c r="E25" s="23">
        <v>438</v>
      </c>
      <c r="F25" s="20"/>
      <c r="G25" s="20">
        <v>438</v>
      </c>
      <c r="H25" s="53"/>
    </row>
    <row r="26" spans="1:8" ht="12.75">
      <c r="A26" s="10"/>
      <c r="B26" s="13" t="s">
        <v>7</v>
      </c>
      <c r="D26" s="10"/>
      <c r="E26" s="23">
        <f>115992+920</f>
        <v>116912</v>
      </c>
      <c r="F26" s="20"/>
      <c r="G26" s="84">
        <v>79620</v>
      </c>
      <c r="H26" s="53"/>
    </row>
    <row r="27" spans="1:8" ht="12.75">
      <c r="A27" s="10"/>
      <c r="B27" s="13" t="s">
        <v>8</v>
      </c>
      <c r="D27" s="10"/>
      <c r="E27" s="23">
        <v>11578</v>
      </c>
      <c r="F27" s="20"/>
      <c r="G27" s="20">
        <v>10261</v>
      </c>
      <c r="H27" s="53"/>
    </row>
    <row r="28" spans="1:8" ht="12.75">
      <c r="A28" s="10"/>
      <c r="B28" s="19" t="s">
        <v>68</v>
      </c>
      <c r="D28" s="10"/>
      <c r="E28" s="23">
        <v>3042</v>
      </c>
      <c r="F28" s="20"/>
      <c r="G28" s="20">
        <v>2524</v>
      </c>
      <c r="H28" s="53"/>
    </row>
    <row r="29" spans="1:8" ht="12.75">
      <c r="A29" s="10"/>
      <c r="B29" s="13" t="s">
        <v>4</v>
      </c>
      <c r="D29" s="10"/>
      <c r="E29" s="23">
        <f>3567+61406</f>
        <v>64973</v>
      </c>
      <c r="F29" s="20"/>
      <c r="G29" s="20">
        <v>48775</v>
      </c>
      <c r="H29" s="53"/>
    </row>
    <row r="30" spans="1:8" ht="3.75" customHeight="1">
      <c r="A30" s="10"/>
      <c r="B30" s="10"/>
      <c r="C30" s="10"/>
      <c r="D30" s="10"/>
      <c r="E30" s="54"/>
      <c r="F30" s="20"/>
      <c r="G30" s="21"/>
      <c r="H30" s="53"/>
    </row>
    <row r="31" spans="1:8" ht="12.75">
      <c r="A31" s="10"/>
      <c r="B31" s="10"/>
      <c r="C31" s="10"/>
      <c r="D31" s="10"/>
      <c r="E31" s="23">
        <f>SUM(E24:E30)</f>
        <v>278925</v>
      </c>
      <c r="F31" s="20"/>
      <c r="G31" s="20">
        <f>SUM(G24:G30)</f>
        <v>218041</v>
      </c>
      <c r="H31" s="53"/>
    </row>
    <row r="32" spans="1:8" ht="3" customHeight="1">
      <c r="A32" s="10"/>
      <c r="B32" s="10"/>
      <c r="C32" s="10"/>
      <c r="D32" s="10"/>
      <c r="E32" s="54"/>
      <c r="F32" s="20"/>
      <c r="G32" s="21"/>
      <c r="H32" s="53"/>
    </row>
    <row r="33" spans="1:8" ht="12.75">
      <c r="A33" s="10"/>
      <c r="B33" s="10"/>
      <c r="C33" s="10"/>
      <c r="D33" s="10"/>
      <c r="E33" s="23"/>
      <c r="F33" s="20"/>
      <c r="G33" s="20"/>
      <c r="H33" s="53"/>
    </row>
    <row r="34" spans="1:8" ht="12.75">
      <c r="A34" s="13"/>
      <c r="B34" s="3" t="s">
        <v>53</v>
      </c>
      <c r="C34" s="10"/>
      <c r="D34" s="10"/>
      <c r="E34" s="23"/>
      <c r="F34" s="20"/>
      <c r="G34" s="20"/>
      <c r="H34" s="53"/>
    </row>
    <row r="35" spans="1:8" ht="12.75">
      <c r="A35" s="10"/>
      <c r="B35" s="13" t="s">
        <v>73</v>
      </c>
      <c r="D35" s="10"/>
      <c r="E35" s="23">
        <v>49206</v>
      </c>
      <c r="F35" s="20"/>
      <c r="G35" s="20">
        <v>54139</v>
      </c>
      <c r="H35" s="53"/>
    </row>
    <row r="36" spans="1:8" ht="12.75">
      <c r="A36" s="10"/>
      <c r="B36" s="13" t="s">
        <v>9</v>
      </c>
      <c r="D36" s="10"/>
      <c r="E36" s="23">
        <f>69414+11321</f>
        <v>80735</v>
      </c>
      <c r="F36" s="20"/>
      <c r="G36" s="20">
        <v>50999</v>
      </c>
      <c r="H36" s="53"/>
    </row>
    <row r="37" spans="1:8" ht="12.75">
      <c r="A37" s="10"/>
      <c r="B37" s="13" t="s">
        <v>10</v>
      </c>
      <c r="D37" s="10"/>
      <c r="E37" s="23">
        <v>76695</v>
      </c>
      <c r="F37" s="20"/>
      <c r="G37" s="20">
        <v>44739</v>
      </c>
      <c r="H37" s="53"/>
    </row>
    <row r="38" spans="1:8" ht="12.75">
      <c r="A38" s="10"/>
      <c r="B38" s="19" t="s">
        <v>47</v>
      </c>
      <c r="D38" s="10"/>
      <c r="E38" s="23">
        <v>9354</v>
      </c>
      <c r="F38" s="20"/>
      <c r="G38" s="20">
        <v>730</v>
      </c>
      <c r="H38" s="53"/>
    </row>
    <row r="39" spans="1:8" ht="3.75" customHeight="1">
      <c r="A39" s="10"/>
      <c r="B39" s="10"/>
      <c r="C39" s="10"/>
      <c r="D39" s="10"/>
      <c r="E39" s="54"/>
      <c r="F39" s="20"/>
      <c r="G39" s="21"/>
      <c r="H39" s="53"/>
    </row>
    <row r="40" spans="1:8" ht="12.75">
      <c r="A40" s="10"/>
      <c r="B40" s="10"/>
      <c r="C40" s="10"/>
      <c r="D40" s="10"/>
      <c r="E40" s="23">
        <f>SUM(E35:E39)</f>
        <v>215990</v>
      </c>
      <c r="F40" s="20"/>
      <c r="G40" s="20">
        <f>SUM(G35:G39)</f>
        <v>150607</v>
      </c>
      <c r="H40" s="53"/>
    </row>
    <row r="41" spans="1:8" ht="3" customHeight="1">
      <c r="A41" s="10"/>
      <c r="B41" s="10"/>
      <c r="C41" s="10"/>
      <c r="D41" s="10"/>
      <c r="E41" s="54"/>
      <c r="F41" s="20"/>
      <c r="G41" s="21"/>
      <c r="H41" s="53"/>
    </row>
    <row r="42" spans="1:8" ht="12.75">
      <c r="A42" s="10"/>
      <c r="B42" s="10"/>
      <c r="C42" s="10"/>
      <c r="D42" s="10"/>
      <c r="E42" s="23"/>
      <c r="F42" s="20"/>
      <c r="G42" s="20"/>
      <c r="H42" s="53"/>
    </row>
    <row r="43" spans="1:8" ht="12.75">
      <c r="A43" s="13"/>
      <c r="B43" s="3" t="s">
        <v>54</v>
      </c>
      <c r="C43" s="10"/>
      <c r="D43" s="10"/>
      <c r="E43" s="23">
        <f>+E31-E40</f>
        <v>62935</v>
      </c>
      <c r="F43" s="20"/>
      <c r="G43" s="20">
        <f>+G31-G40</f>
        <v>67434</v>
      </c>
      <c r="H43" s="53"/>
    </row>
    <row r="44" spans="1:8" ht="3.75" customHeight="1">
      <c r="A44" s="13"/>
      <c r="B44" s="13"/>
      <c r="C44" s="10"/>
      <c r="D44" s="10"/>
      <c r="E44" s="54"/>
      <c r="F44" s="20"/>
      <c r="G44" s="21"/>
      <c r="H44" s="53"/>
    </row>
    <row r="45" spans="1:8" ht="12.75">
      <c r="A45" s="13"/>
      <c r="B45" s="10"/>
      <c r="C45" s="10"/>
      <c r="D45" s="10"/>
      <c r="E45" s="23">
        <f>SUM(E14:E18)+E43</f>
        <v>484926</v>
      </c>
      <c r="F45" s="20"/>
      <c r="G45" s="20">
        <f>SUM(G14:G19)+G43</f>
        <v>489108</v>
      </c>
      <c r="H45" s="53"/>
    </row>
    <row r="46" spans="1:8" ht="3" customHeight="1" thickBot="1">
      <c r="A46" s="13"/>
      <c r="B46" s="10"/>
      <c r="C46" s="10"/>
      <c r="D46" s="10"/>
      <c r="E46" s="98"/>
      <c r="F46" s="20"/>
      <c r="G46" s="99"/>
      <c r="H46" s="53"/>
    </row>
    <row r="47" spans="1:8" ht="13.5" thickTop="1">
      <c r="A47" s="10"/>
      <c r="B47" s="3" t="s">
        <v>85</v>
      </c>
      <c r="C47" s="10"/>
      <c r="D47" s="10"/>
      <c r="E47" s="23"/>
      <c r="F47" s="20"/>
      <c r="G47" s="20"/>
      <c r="H47" s="53"/>
    </row>
    <row r="48" spans="1:8" ht="12.75">
      <c r="A48" s="10"/>
      <c r="B48" s="13" t="s">
        <v>11</v>
      </c>
      <c r="C48" s="10"/>
      <c r="D48" s="10"/>
      <c r="E48" s="23">
        <v>103552</v>
      </c>
      <c r="F48" s="20"/>
      <c r="G48" s="20">
        <v>103552</v>
      </c>
      <c r="H48" s="53"/>
    </row>
    <row r="49" spans="1:8" ht="12.75">
      <c r="A49" s="10"/>
      <c r="B49" s="10" t="s">
        <v>2</v>
      </c>
      <c r="C49" s="10"/>
      <c r="D49" s="10"/>
      <c r="E49" s="23">
        <f>SUM(Equity!D30:G30)</f>
        <v>246972</v>
      </c>
      <c r="F49" s="20"/>
      <c r="G49" s="20">
        <v>210592</v>
      </c>
      <c r="H49" s="53"/>
    </row>
    <row r="50" spans="1:8" ht="3" customHeight="1">
      <c r="A50" s="10"/>
      <c r="B50" s="10"/>
      <c r="C50" s="10"/>
      <c r="D50" s="10"/>
      <c r="E50" s="54"/>
      <c r="F50" s="20"/>
      <c r="G50" s="21"/>
      <c r="H50" s="53"/>
    </row>
    <row r="51" spans="1:8" ht="12.75">
      <c r="A51" s="10"/>
      <c r="B51" s="13" t="s">
        <v>48</v>
      </c>
      <c r="C51" s="10"/>
      <c r="D51" s="10"/>
      <c r="E51" s="23">
        <f>SUM(E48:E50)</f>
        <v>350524</v>
      </c>
      <c r="F51" s="20"/>
      <c r="G51" s="20">
        <f>SUM(G48:G50)</f>
        <v>314144</v>
      </c>
      <c r="H51" s="53"/>
    </row>
    <row r="52" spans="1:8" ht="12.75">
      <c r="A52" s="13"/>
      <c r="B52" s="13" t="s">
        <v>12</v>
      </c>
      <c r="C52" s="10"/>
      <c r="D52" s="10"/>
      <c r="E52" s="23">
        <v>3696</v>
      </c>
      <c r="F52" s="20"/>
      <c r="G52" s="20">
        <v>3490</v>
      </c>
      <c r="H52" s="53"/>
    </row>
    <row r="53" spans="1:8" ht="3" customHeight="1">
      <c r="A53" s="13"/>
      <c r="B53" s="13"/>
      <c r="C53" s="10"/>
      <c r="D53" s="10"/>
      <c r="E53" s="54"/>
      <c r="F53" s="20"/>
      <c r="G53" s="21"/>
      <c r="H53" s="53"/>
    </row>
    <row r="54" spans="1:8" ht="12.75">
      <c r="A54" s="13"/>
      <c r="B54" s="13"/>
      <c r="C54" s="10"/>
      <c r="D54" s="10"/>
      <c r="E54" s="23">
        <f>SUM(E51:E53)</f>
        <v>354220</v>
      </c>
      <c r="F54" s="20"/>
      <c r="G54" s="20">
        <f>SUM(G51:G53)</f>
        <v>317634</v>
      </c>
      <c r="H54" s="53"/>
    </row>
    <row r="55" spans="1:8" ht="3.75" customHeight="1">
      <c r="A55" s="13"/>
      <c r="B55" s="13"/>
      <c r="C55" s="10"/>
      <c r="D55" s="10"/>
      <c r="E55" s="54"/>
      <c r="F55" s="20"/>
      <c r="G55" s="21"/>
      <c r="H55" s="53"/>
    </row>
    <row r="56" spans="1:8" ht="12.75">
      <c r="A56" s="13"/>
      <c r="B56" s="13"/>
      <c r="C56" s="10"/>
      <c r="D56" s="10"/>
      <c r="E56" s="23"/>
      <c r="F56" s="20"/>
      <c r="G56" s="20"/>
      <c r="H56" s="53"/>
    </row>
    <row r="57" spans="1:12" ht="12.75">
      <c r="A57" s="13"/>
      <c r="B57" s="19" t="s">
        <v>73</v>
      </c>
      <c r="C57" s="10"/>
      <c r="D57" s="10"/>
      <c r="E57" s="108">
        <v>83851</v>
      </c>
      <c r="F57" s="20"/>
      <c r="G57" s="20">
        <v>85775</v>
      </c>
      <c r="H57" s="53"/>
      <c r="L57" s="23"/>
    </row>
    <row r="58" spans="1:8" ht="12.75">
      <c r="A58" s="13"/>
      <c r="B58" s="13" t="s">
        <v>49</v>
      </c>
      <c r="C58" s="10"/>
      <c r="D58" s="10"/>
      <c r="E58" s="23">
        <f>5923+102</f>
        <v>6025</v>
      </c>
      <c r="F58" s="20"/>
      <c r="G58" s="20">
        <v>5977</v>
      </c>
      <c r="H58" s="53"/>
    </row>
    <row r="59" spans="1:8" ht="12.75">
      <c r="A59" s="13"/>
      <c r="B59" s="13" t="s">
        <v>77</v>
      </c>
      <c r="C59" s="10"/>
      <c r="D59" s="10"/>
      <c r="E59" s="23">
        <v>1929</v>
      </c>
      <c r="F59" s="20"/>
      <c r="G59" s="20">
        <v>1920</v>
      </c>
      <c r="H59" s="53"/>
    </row>
    <row r="60" spans="1:8" ht="12.75">
      <c r="A60" s="13"/>
      <c r="B60" s="13" t="s">
        <v>60</v>
      </c>
      <c r="C60" s="10"/>
      <c r="D60" s="10"/>
      <c r="E60" s="23">
        <v>38901</v>
      </c>
      <c r="F60" s="20"/>
      <c r="G60" s="20">
        <v>77802</v>
      </c>
      <c r="H60" s="53"/>
    </row>
    <row r="61" spans="1:8" ht="2.25" customHeight="1">
      <c r="A61" s="10"/>
      <c r="B61" s="10"/>
      <c r="C61" s="10"/>
      <c r="D61" s="10"/>
      <c r="E61" s="54"/>
      <c r="F61" s="20"/>
      <c r="G61" s="21"/>
      <c r="H61" s="53"/>
    </row>
    <row r="62" spans="1:8" ht="12.75">
      <c r="A62" s="10"/>
      <c r="B62" s="19" t="s">
        <v>50</v>
      </c>
      <c r="C62" s="10"/>
      <c r="D62" s="10"/>
      <c r="E62" s="23">
        <f>SUM(E57:E61)</f>
        <v>130706</v>
      </c>
      <c r="F62" s="20"/>
      <c r="G62" s="20">
        <f>SUM(G57:G61)</f>
        <v>171474</v>
      </c>
      <c r="H62" s="53"/>
    </row>
    <row r="63" spans="1:8" ht="3" customHeight="1">
      <c r="A63" s="10"/>
      <c r="B63" s="10"/>
      <c r="C63" s="10"/>
      <c r="D63" s="10"/>
      <c r="E63" s="54"/>
      <c r="F63" s="20"/>
      <c r="G63" s="21"/>
      <c r="H63" s="53"/>
    </row>
    <row r="64" spans="1:8" ht="12.75">
      <c r="A64" s="10"/>
      <c r="B64" s="10"/>
      <c r="C64" s="10"/>
      <c r="D64" s="10"/>
      <c r="E64" s="23"/>
      <c r="F64" s="20"/>
      <c r="G64" s="20"/>
      <c r="H64" s="53"/>
    </row>
    <row r="65" spans="1:11" ht="12.75">
      <c r="A65" s="10"/>
      <c r="B65" s="10"/>
      <c r="C65" s="10"/>
      <c r="D65" s="10"/>
      <c r="E65" s="23">
        <f>+E54+E62</f>
        <v>484926</v>
      </c>
      <c r="F65" s="20"/>
      <c r="G65" s="20">
        <f>+G54+G62</f>
        <v>489108</v>
      </c>
      <c r="H65" s="53"/>
      <c r="J65" s="104">
        <f>E45-E65</f>
        <v>0</v>
      </c>
      <c r="K65" s="104">
        <f>G45-G65</f>
        <v>0</v>
      </c>
    </row>
    <row r="66" spans="1:8" ht="4.5" customHeight="1" thickBot="1">
      <c r="A66" s="10"/>
      <c r="B66" s="10"/>
      <c r="C66" s="10"/>
      <c r="D66" s="10"/>
      <c r="E66" s="98"/>
      <c r="F66" s="20"/>
      <c r="G66" s="99"/>
      <c r="H66" s="53"/>
    </row>
    <row r="67" spans="1:8" ht="13.5" thickTop="1">
      <c r="A67" s="10"/>
      <c r="B67" s="10"/>
      <c r="C67" s="10"/>
      <c r="D67" s="10"/>
      <c r="E67" s="23"/>
      <c r="F67" s="20"/>
      <c r="G67" s="20"/>
      <c r="H67" s="53"/>
    </row>
    <row r="68" spans="1:8" ht="12.75">
      <c r="A68" s="10"/>
      <c r="B68" s="13" t="s">
        <v>45</v>
      </c>
      <c r="C68" s="10"/>
      <c r="D68" s="10"/>
      <c r="E68" s="78">
        <f>+E51/E48</f>
        <v>3.3850046353522867</v>
      </c>
      <c r="F68" s="14"/>
      <c r="G68" s="79">
        <f>+G51/G48</f>
        <v>3.033683559950556</v>
      </c>
      <c r="H68" s="2"/>
    </row>
    <row r="69" spans="1:8" ht="3" customHeight="1" thickBot="1">
      <c r="A69" s="10"/>
      <c r="B69" s="10"/>
      <c r="C69" s="10"/>
      <c r="D69" s="10"/>
      <c r="E69" s="6"/>
      <c r="F69" s="14"/>
      <c r="G69" s="15"/>
      <c r="H69" s="2"/>
    </row>
    <row r="70" spans="1:8" ht="13.5" thickTop="1">
      <c r="A70" s="10"/>
      <c r="B70" s="10"/>
      <c r="C70" s="10"/>
      <c r="D70" s="10"/>
      <c r="E70" s="5"/>
      <c r="F70" s="14"/>
      <c r="G70" s="14"/>
      <c r="H70" s="2"/>
    </row>
    <row r="71" spans="1:8" ht="12.75">
      <c r="A71" s="10"/>
      <c r="B71" s="10"/>
      <c r="C71" s="10"/>
      <c r="D71" s="10"/>
      <c r="E71" s="5"/>
      <c r="F71" s="14"/>
      <c r="G71" s="14"/>
      <c r="H71" s="2"/>
    </row>
    <row r="72" spans="1:7" ht="30" customHeight="1">
      <c r="A72" s="13"/>
      <c r="B72" s="115" t="s">
        <v>84</v>
      </c>
      <c r="C72" s="116"/>
      <c r="D72" s="116"/>
      <c r="E72" s="116"/>
      <c r="F72" s="116"/>
      <c r="G72" s="116"/>
    </row>
    <row r="73" spans="1:7" ht="12.75">
      <c r="A73" s="10"/>
      <c r="B73" s="10"/>
      <c r="C73" s="10"/>
      <c r="D73" s="10"/>
      <c r="E73" s="41"/>
      <c r="F73" s="42"/>
      <c r="G73" s="42"/>
    </row>
    <row r="74" spans="1:7" ht="12.75">
      <c r="A74" s="10"/>
      <c r="B74" s="10"/>
      <c r="C74" s="10"/>
      <c r="D74" s="10"/>
      <c r="E74" s="41"/>
      <c r="F74" s="42"/>
      <c r="G74" s="42"/>
    </row>
    <row r="75" ht="12.75">
      <c r="A75" s="10"/>
    </row>
    <row r="76" spans="1:5" ht="12.75">
      <c r="A76" s="10"/>
      <c r="E76" s="5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1:7" ht="12.75">
      <c r="A83" s="10"/>
      <c r="B83" s="10"/>
      <c r="C83" s="10"/>
      <c r="D83" s="10"/>
      <c r="E83" s="5"/>
      <c r="F83" s="14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14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  <row r="158" spans="5:7" ht="12.75">
      <c r="E158" s="5"/>
      <c r="F158" s="2"/>
      <c r="G158" s="2"/>
    </row>
  </sheetData>
  <mergeCells count="1">
    <mergeCell ref="B72:G72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Header>&amp;R&amp;"Arial,Bold"
</oddHeader>
    <oddFooter>&amp;CPage &amp;P</oddFooter>
  </headerFooter>
  <rowBreaks count="2" manualBreakCount="2">
    <brk id="166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workbookViewId="0" topLeftCell="A1">
      <selection activeCell="K38" sqref="K38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11.28125" style="3" bestFit="1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3</v>
      </c>
    </row>
    <row r="2" ht="12.75">
      <c r="A2" s="13" t="s">
        <v>96</v>
      </c>
    </row>
    <row r="4" ht="12.75">
      <c r="A4" s="13" t="s">
        <v>78</v>
      </c>
    </row>
    <row r="5" ht="12.75">
      <c r="B5" s="13"/>
    </row>
    <row r="6" spans="1:8" ht="12.75">
      <c r="A6" s="38" t="s">
        <v>87</v>
      </c>
      <c r="F6" s="8"/>
      <c r="G6" s="9"/>
      <c r="H6" s="9"/>
    </row>
    <row r="7" spans="1:8" ht="12.75">
      <c r="A7" s="38" t="s">
        <v>99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09"/>
      <c r="F9" s="27"/>
      <c r="G9" s="103"/>
      <c r="H9" s="9"/>
    </row>
    <row r="10" spans="3:8" ht="12.75">
      <c r="C10" s="117" t="s">
        <v>58</v>
      </c>
      <c r="D10" s="118"/>
      <c r="F10" s="120" t="s">
        <v>101</v>
      </c>
      <c r="G10" s="121"/>
      <c r="H10" s="9"/>
    </row>
    <row r="11" spans="3:8" ht="12.75">
      <c r="C11" s="119" t="s">
        <v>100</v>
      </c>
      <c r="D11" s="119"/>
      <c r="F11" s="119" t="s">
        <v>100</v>
      </c>
      <c r="G11" s="119"/>
      <c r="H11" s="9"/>
    </row>
    <row r="12" spans="3:8" ht="12.75">
      <c r="C12" s="74" t="s">
        <v>80</v>
      </c>
      <c r="D12" s="24" t="s">
        <v>63</v>
      </c>
      <c r="E12" s="24"/>
      <c r="F12" s="74" t="s">
        <v>80</v>
      </c>
      <c r="G12" s="24" t="s">
        <v>63</v>
      </c>
      <c r="H12" s="9"/>
    </row>
    <row r="13" spans="3:8" ht="12.75">
      <c r="C13" s="74" t="s">
        <v>0</v>
      </c>
      <c r="D13" s="24" t="s">
        <v>0</v>
      </c>
      <c r="E13" s="24"/>
      <c r="F13" s="74" t="s">
        <v>0</v>
      </c>
      <c r="G13" s="24" t="s">
        <v>0</v>
      </c>
      <c r="H13" s="9"/>
    </row>
    <row r="14" spans="1:8" ht="6" customHeight="1" thickBot="1">
      <c r="A14" s="28"/>
      <c r="B14" s="28"/>
      <c r="C14" s="43"/>
      <c r="D14" s="28"/>
      <c r="E14" s="28"/>
      <c r="F14" s="29"/>
      <c r="G14" s="30"/>
      <c r="H14" s="9"/>
    </row>
    <row r="15" spans="3:8" ht="12.75">
      <c r="C15" s="44"/>
      <c r="D15" s="81"/>
      <c r="E15" s="81"/>
      <c r="F15" s="82"/>
      <c r="G15" s="9"/>
      <c r="H15" s="9"/>
    </row>
    <row r="16" spans="2:13" ht="12.75">
      <c r="B16" s="31" t="s">
        <v>37</v>
      </c>
      <c r="C16" s="108">
        <v>149248</v>
      </c>
      <c r="D16" s="84">
        <v>74839</v>
      </c>
      <c r="E16" s="84"/>
      <c r="F16" s="83">
        <v>371726</v>
      </c>
      <c r="G16" s="20">
        <v>174869</v>
      </c>
      <c r="H16" s="8"/>
      <c r="I16" s="20"/>
      <c r="J16" s="20"/>
      <c r="K16" s="114"/>
      <c r="L16" s="20"/>
      <c r="M16" s="113"/>
    </row>
    <row r="17" spans="1:8" ht="5.25" customHeight="1" thickBot="1">
      <c r="A17" s="28"/>
      <c r="B17" s="75"/>
      <c r="C17" s="85"/>
      <c r="D17" s="86"/>
      <c r="E17" s="86"/>
      <c r="F17" s="85"/>
      <c r="G17" s="34"/>
      <c r="H17" s="8"/>
    </row>
    <row r="18" spans="2:8" ht="12.75">
      <c r="B18" s="31"/>
      <c r="C18" s="83"/>
      <c r="D18" s="84"/>
      <c r="E18" s="84"/>
      <c r="F18" s="83"/>
      <c r="G18" s="20"/>
      <c r="H18" s="8"/>
    </row>
    <row r="19" spans="2:9" ht="12.75">
      <c r="B19" s="31" t="s">
        <v>36</v>
      </c>
      <c r="C19" s="108">
        <v>22600</v>
      </c>
      <c r="D19" s="84">
        <v>8600</v>
      </c>
      <c r="E19" s="84"/>
      <c r="F19" s="83">
        <v>62828</v>
      </c>
      <c r="G19" s="20">
        <v>21846</v>
      </c>
      <c r="H19" s="8"/>
      <c r="I19" s="20"/>
    </row>
    <row r="20" spans="2:8" ht="12.75">
      <c r="B20" s="31"/>
      <c r="C20" s="108"/>
      <c r="D20" s="84"/>
      <c r="E20" s="84"/>
      <c r="F20" s="83"/>
      <c r="G20" s="20"/>
      <c r="H20" s="8"/>
    </row>
    <row r="21" spans="2:8" ht="12.75">
      <c r="B21" s="32" t="s">
        <v>38</v>
      </c>
      <c r="C21" s="111">
        <v>-1906</v>
      </c>
      <c r="D21" s="84">
        <f>-1265</f>
        <v>-1265</v>
      </c>
      <c r="E21" s="84"/>
      <c r="F21" s="83">
        <f>-4975</f>
        <v>-4975</v>
      </c>
      <c r="G21" s="20">
        <f>-3022</f>
        <v>-3022</v>
      </c>
      <c r="H21" s="8"/>
    </row>
    <row r="22" spans="2:9" ht="12.75">
      <c r="B22" s="31" t="s">
        <v>27</v>
      </c>
      <c r="C22" s="108">
        <v>212</v>
      </c>
      <c r="D22" s="84">
        <v>272</v>
      </c>
      <c r="E22" s="84"/>
      <c r="F22" s="83">
        <v>570</v>
      </c>
      <c r="G22" s="20">
        <v>514</v>
      </c>
      <c r="H22" s="8"/>
      <c r="I22" s="20"/>
    </row>
    <row r="23" spans="2:9" ht="12.75">
      <c r="B23" s="32" t="s">
        <v>94</v>
      </c>
      <c r="C23" s="108">
        <v>1991</v>
      </c>
      <c r="D23" s="84">
        <v>781</v>
      </c>
      <c r="E23" s="84"/>
      <c r="F23" s="83">
        <v>3750</v>
      </c>
      <c r="G23" s="20">
        <v>4165</v>
      </c>
      <c r="H23" s="8"/>
      <c r="I23" s="20"/>
    </row>
    <row r="24" spans="1:8" ht="4.5" customHeight="1">
      <c r="A24" s="76"/>
      <c r="B24" s="77"/>
      <c r="C24" s="87"/>
      <c r="D24" s="88"/>
      <c r="E24" s="88"/>
      <c r="F24" s="87"/>
      <c r="G24" s="21"/>
      <c r="H24" s="8"/>
    </row>
    <row r="25" spans="2:13" ht="12.75">
      <c r="B25" s="31" t="s">
        <v>39</v>
      </c>
      <c r="C25" s="83">
        <f>SUM(C19:C24)</f>
        <v>22897</v>
      </c>
      <c r="D25" s="84">
        <f>SUM(D19:D24)</f>
        <v>8388</v>
      </c>
      <c r="E25" s="84"/>
      <c r="F25" s="83">
        <f>SUM(F19:F24)</f>
        <v>62173</v>
      </c>
      <c r="G25" s="84">
        <f>SUM(G19:G24)</f>
        <v>23503</v>
      </c>
      <c r="H25" s="8"/>
      <c r="J25" s="20"/>
      <c r="K25" s="114"/>
      <c r="L25" s="20"/>
      <c r="M25" s="113"/>
    </row>
    <row r="26" spans="2:8" ht="12.75">
      <c r="B26" s="31" t="s">
        <v>40</v>
      </c>
      <c r="C26" s="111">
        <v>-7954</v>
      </c>
      <c r="D26" s="84">
        <f>-3164</f>
        <v>-3164</v>
      </c>
      <c r="E26" s="84"/>
      <c r="F26" s="83">
        <f>-19891</f>
        <v>-19891</v>
      </c>
      <c r="G26" s="84">
        <f>-7750</f>
        <v>-7750</v>
      </c>
      <c r="H26" s="8"/>
    </row>
    <row r="27" spans="1:8" ht="3.75" customHeight="1">
      <c r="A27" s="54"/>
      <c r="B27" s="54"/>
      <c r="C27" s="87"/>
      <c r="D27" s="88"/>
      <c r="E27" s="88"/>
      <c r="F27" s="88"/>
      <c r="G27" s="21"/>
      <c r="H27" s="8"/>
    </row>
    <row r="28" spans="2:8" ht="12.75">
      <c r="B28" s="31" t="s">
        <v>41</v>
      </c>
      <c r="C28" s="83">
        <f>SUM(C25:C27)</f>
        <v>14943</v>
      </c>
      <c r="D28" s="84">
        <f>SUM(D25:D27)</f>
        <v>5224</v>
      </c>
      <c r="E28" s="84"/>
      <c r="F28" s="83">
        <f>SUM(F25:F27)</f>
        <v>42282</v>
      </c>
      <c r="G28" s="20">
        <f>SUM(G25:G27)</f>
        <v>15753</v>
      </c>
      <c r="H28" s="8"/>
    </row>
    <row r="29" spans="2:8" ht="12.75">
      <c r="B29" s="31" t="s">
        <v>42</v>
      </c>
      <c r="C29" s="108">
        <v>6</v>
      </c>
      <c r="D29" s="84">
        <f>-60</f>
        <v>-60</v>
      </c>
      <c r="E29" s="84"/>
      <c r="F29" s="83">
        <f>-207</f>
        <v>-207</v>
      </c>
      <c r="G29" s="84">
        <f>-271</f>
        <v>-271</v>
      </c>
      <c r="H29" s="8"/>
    </row>
    <row r="30" spans="1:8" ht="2.25" customHeight="1">
      <c r="A30" s="54"/>
      <c r="B30" s="54"/>
      <c r="C30" s="87"/>
      <c r="D30" s="88"/>
      <c r="E30" s="88"/>
      <c r="F30" s="88"/>
      <c r="G30" s="21"/>
      <c r="H30" s="8"/>
    </row>
    <row r="31" spans="2:8" ht="12.75">
      <c r="B31" s="25" t="s">
        <v>26</v>
      </c>
      <c r="C31" s="83">
        <f>SUM(C28:C30)</f>
        <v>14949</v>
      </c>
      <c r="D31" s="84">
        <f>SUM(D28:D30)</f>
        <v>5164</v>
      </c>
      <c r="E31" s="84"/>
      <c r="F31" s="83">
        <f>SUM(F28:F30)</f>
        <v>42075</v>
      </c>
      <c r="G31" s="20">
        <f>SUM(G28:G30)</f>
        <v>15482</v>
      </c>
      <c r="H31" s="8"/>
    </row>
    <row r="32" spans="1:8" ht="4.5" customHeight="1" thickBot="1">
      <c r="A32" s="55"/>
      <c r="B32" s="55"/>
      <c r="C32" s="85"/>
      <c r="D32" s="86"/>
      <c r="E32" s="86"/>
      <c r="F32" s="86"/>
      <c r="G32" s="34"/>
      <c r="H32" s="8"/>
    </row>
    <row r="33" spans="3:8" ht="12.75">
      <c r="C33" s="83"/>
      <c r="D33" s="84"/>
      <c r="E33" s="84"/>
      <c r="F33" s="89"/>
      <c r="G33" s="22"/>
      <c r="H33" s="8"/>
    </row>
    <row r="34" spans="2:8" ht="12.75">
      <c r="B34" s="10" t="s">
        <v>14</v>
      </c>
      <c r="C34" s="92">
        <f>+$C$31/(103552)*100</f>
        <v>14.436225278121137</v>
      </c>
      <c r="D34" s="106">
        <f>+$D$31/(103552)*100</f>
        <v>4.986866501854141</v>
      </c>
      <c r="E34" s="91"/>
      <c r="F34" s="92">
        <f>+$F$31/(103552)*100</f>
        <v>40.631759888751546</v>
      </c>
      <c r="G34" s="106">
        <f>+$G$31/(103552)*100</f>
        <v>14.950942521631644</v>
      </c>
      <c r="H34" s="8"/>
    </row>
    <row r="35" spans="1:8" ht="3.75" customHeight="1" thickBot="1">
      <c r="A35" s="72"/>
      <c r="B35" s="72"/>
      <c r="C35" s="93"/>
      <c r="D35" s="94"/>
      <c r="E35" s="94">
        <v>42635</v>
      </c>
      <c r="F35" s="93"/>
      <c r="G35" s="37">
        <v>1.2</v>
      </c>
      <c r="H35" s="8"/>
    </row>
    <row r="36" spans="3:8" ht="12.75">
      <c r="C36" s="90"/>
      <c r="D36" s="91"/>
      <c r="E36" s="91"/>
      <c r="F36" s="92"/>
      <c r="G36" s="36"/>
      <c r="H36" s="8"/>
    </row>
    <row r="37" spans="3:8" ht="12.75">
      <c r="C37" s="71"/>
      <c r="D37" s="35"/>
      <c r="E37" s="35"/>
      <c r="F37" s="73"/>
      <c r="G37" s="36"/>
      <c r="H37" s="9"/>
    </row>
    <row r="38" spans="2:8" ht="28.5" customHeight="1">
      <c r="B38" s="115" t="s">
        <v>81</v>
      </c>
      <c r="C38" s="116"/>
      <c r="D38" s="116"/>
      <c r="E38" s="116"/>
      <c r="F38" s="116"/>
      <c r="G38" s="116"/>
      <c r="H38" s="26"/>
    </row>
    <row r="39" spans="3:8" ht="12.75" customHeight="1">
      <c r="C39" s="23"/>
      <c r="D39" s="20"/>
      <c r="E39" s="20"/>
      <c r="F39" s="33"/>
      <c r="G39" s="22"/>
      <c r="H39" s="9"/>
    </row>
    <row r="40" spans="3:8" ht="12.75">
      <c r="C40" s="23"/>
      <c r="D40" s="20"/>
      <c r="E40" s="20"/>
      <c r="F40" s="33"/>
      <c r="G40" s="22"/>
      <c r="H40" s="9"/>
    </row>
    <row r="41" spans="3:8" ht="12.75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  <row r="43" spans="3:8" ht="12.75">
      <c r="C43" s="23"/>
      <c r="D43" s="20"/>
      <c r="E43" s="20"/>
      <c r="F43" s="33"/>
      <c r="G43" s="22"/>
      <c r="H43" s="9"/>
    </row>
  </sheetData>
  <mergeCells count="5">
    <mergeCell ref="B38:G38"/>
    <mergeCell ref="C10:D10"/>
    <mergeCell ref="C11:D11"/>
    <mergeCell ref="F10:G10"/>
    <mergeCell ref="F11:G11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Header>&amp;R&amp;"Arial,Bold"
</oddHeader>
    <oddFooter>&amp;CPage &amp;P</oddFooter>
  </headerFooter>
  <rowBreaks count="2" manualBreakCount="2">
    <brk id="5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workbookViewId="0" topLeftCell="A1">
      <selection activeCell="I38" sqref="I38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3</v>
      </c>
    </row>
    <row r="2" ht="12.75">
      <c r="A2" s="13" t="s">
        <v>96</v>
      </c>
    </row>
    <row r="4" ht="12.75">
      <c r="A4" s="13" t="s">
        <v>78</v>
      </c>
    </row>
    <row r="6" ht="12.75">
      <c r="A6" s="38" t="s">
        <v>88</v>
      </c>
    </row>
    <row r="7" ht="12.75">
      <c r="A7" s="38" t="s">
        <v>99</v>
      </c>
    </row>
    <row r="9" spans="1:8" s="60" customFormat="1" ht="6.75" customHeight="1">
      <c r="A9" s="59"/>
      <c r="B9" s="59"/>
      <c r="C9" s="59"/>
      <c r="D9" s="59"/>
      <c r="E9" s="102"/>
      <c r="F9" s="59"/>
      <c r="G9" s="102"/>
      <c r="H9" s="59"/>
    </row>
    <row r="10" spans="3:7" s="60" customFormat="1" ht="12.75">
      <c r="C10" s="61"/>
      <c r="D10" s="122" t="s">
        <v>15</v>
      </c>
      <c r="E10" s="122"/>
      <c r="F10" s="122"/>
      <c r="G10" s="61" t="s">
        <v>16</v>
      </c>
    </row>
    <row r="11" spans="2:8" s="60" customFormat="1" ht="12.75">
      <c r="B11" s="61"/>
      <c r="C11" s="61" t="s">
        <v>17</v>
      </c>
      <c r="D11" s="61" t="s">
        <v>17</v>
      </c>
      <c r="E11" s="61" t="s">
        <v>18</v>
      </c>
      <c r="F11" s="61" t="s">
        <v>19</v>
      </c>
      <c r="G11" s="61" t="s">
        <v>20</v>
      </c>
      <c r="H11" s="61"/>
    </row>
    <row r="12" spans="2:8" s="60" customFormat="1" ht="12.75">
      <c r="B12" s="61"/>
      <c r="C12" s="61" t="s">
        <v>21</v>
      </c>
      <c r="D12" s="61" t="s">
        <v>22</v>
      </c>
      <c r="E12" s="61" t="s">
        <v>23</v>
      </c>
      <c r="F12" s="61" t="s">
        <v>23</v>
      </c>
      <c r="G12" s="62" t="s">
        <v>59</v>
      </c>
      <c r="H12" s="61" t="s">
        <v>24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64</v>
      </c>
      <c r="C16" s="67">
        <v>103552</v>
      </c>
      <c r="D16" s="67">
        <v>64153</v>
      </c>
      <c r="E16" s="67">
        <v>3532</v>
      </c>
      <c r="F16" s="67">
        <v>1176</v>
      </c>
      <c r="G16" s="67">
        <v>125507</v>
      </c>
      <c r="H16" s="67">
        <f>SUM(C16:G16)</f>
        <v>297920</v>
      </c>
    </row>
    <row r="17" spans="2:8" s="60" customFormat="1" ht="12.75">
      <c r="B17" s="60" t="s">
        <v>25</v>
      </c>
      <c r="C17" s="67">
        <v>0</v>
      </c>
      <c r="D17" s="67">
        <v>0</v>
      </c>
      <c r="E17" s="67">
        <v>0</v>
      </c>
      <c r="F17" s="67">
        <v>5</v>
      </c>
      <c r="G17" s="67">
        <v>0</v>
      </c>
      <c r="H17" s="67">
        <f>SUM(C17:G17)</f>
        <v>5</v>
      </c>
    </row>
    <row r="18" spans="2:8" s="60" customFormat="1" ht="12.75">
      <c r="B18" s="66" t="s">
        <v>86</v>
      </c>
      <c r="C18" s="67">
        <v>0</v>
      </c>
      <c r="D18" s="67">
        <v>0</v>
      </c>
      <c r="E18" s="67">
        <v>0</v>
      </c>
      <c r="F18" s="67">
        <v>0</v>
      </c>
      <c r="G18" s="67">
        <v>23571</v>
      </c>
      <c r="H18" s="67">
        <f>SUM(C18:G18)</f>
        <v>23571</v>
      </c>
    </row>
    <row r="19" spans="2:8" s="60" customFormat="1" ht="12.75">
      <c r="B19" s="60" t="s">
        <v>111</v>
      </c>
      <c r="C19" s="67">
        <v>0</v>
      </c>
      <c r="D19" s="67">
        <v>0</v>
      </c>
      <c r="E19" s="67">
        <v>0</v>
      </c>
      <c r="F19" s="67">
        <v>0</v>
      </c>
      <c r="G19" s="67">
        <f>-7352</f>
        <v>-7352</v>
      </c>
      <c r="H19" s="67">
        <f>SUM(C19:G19)</f>
        <v>-7352</v>
      </c>
    </row>
    <row r="20" spans="1:8" s="60" customFormat="1" ht="3.75" customHeight="1">
      <c r="A20" s="68"/>
      <c r="B20" s="68"/>
      <c r="C20" s="68"/>
      <c r="D20" s="68"/>
      <c r="E20" s="68"/>
      <c r="F20" s="68"/>
      <c r="G20" s="68"/>
      <c r="H20" s="68"/>
    </row>
    <row r="21" spans="2:8" s="60" customFormat="1" ht="18" customHeight="1">
      <c r="B21" s="38" t="s">
        <v>71</v>
      </c>
      <c r="C21" s="67">
        <f aca="true" t="shared" si="0" ref="C21:H21">SUM(C16:C20)</f>
        <v>103552</v>
      </c>
      <c r="D21" s="67">
        <f t="shared" si="0"/>
        <v>64153</v>
      </c>
      <c r="E21" s="67">
        <f t="shared" si="0"/>
        <v>3532</v>
      </c>
      <c r="F21" s="67">
        <f t="shared" si="0"/>
        <v>1181</v>
      </c>
      <c r="G21" s="67">
        <f t="shared" si="0"/>
        <v>141726</v>
      </c>
      <c r="H21" s="67">
        <f t="shared" si="0"/>
        <v>314144</v>
      </c>
    </row>
    <row r="22" spans="1:8" s="60" customFormat="1" ht="4.5" customHeight="1" thickBot="1">
      <c r="A22" s="69"/>
      <c r="B22" s="69"/>
      <c r="C22" s="69"/>
      <c r="D22" s="69"/>
      <c r="E22" s="69"/>
      <c r="F22" s="69"/>
      <c r="G22" s="69"/>
      <c r="H22" s="69"/>
    </row>
    <row r="23" spans="3:9" s="60" customFormat="1" ht="13.5" thickTop="1">
      <c r="C23" s="67"/>
      <c r="D23" s="67"/>
      <c r="E23" s="67"/>
      <c r="F23" s="67"/>
      <c r="G23" s="67"/>
      <c r="H23" s="67"/>
      <c r="I23" s="67"/>
    </row>
    <row r="24" spans="2:8" s="60" customFormat="1" ht="12.75">
      <c r="B24" s="61"/>
      <c r="C24" s="62"/>
      <c r="D24" s="62"/>
      <c r="E24" s="62"/>
      <c r="F24" s="62"/>
      <c r="G24" s="62"/>
      <c r="H24" s="62"/>
    </row>
    <row r="25" spans="2:8" s="60" customFormat="1" ht="12.75">
      <c r="B25" s="38" t="s">
        <v>79</v>
      </c>
      <c r="C25" s="67">
        <f>+C21</f>
        <v>103552</v>
      </c>
      <c r="D25" s="67">
        <f>+D21</f>
        <v>64153</v>
      </c>
      <c r="E25" s="67">
        <f>+E21</f>
        <v>3532</v>
      </c>
      <c r="F25" s="67">
        <f>+F21</f>
        <v>1181</v>
      </c>
      <c r="G25" s="67">
        <f>+G21</f>
        <v>141726</v>
      </c>
      <c r="H25" s="67">
        <f>SUM(C25:G25)</f>
        <v>314144</v>
      </c>
    </row>
    <row r="26" spans="2:8" s="60" customFormat="1" ht="12.75">
      <c r="B26" s="60" t="s">
        <v>25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f>SUM(C26:G26)</f>
        <v>0</v>
      </c>
    </row>
    <row r="27" spans="2:8" s="60" customFormat="1" ht="12.75">
      <c r="B27" s="66" t="s">
        <v>105</v>
      </c>
      <c r="C27" s="67">
        <v>0</v>
      </c>
      <c r="D27" s="67">
        <v>0</v>
      </c>
      <c r="E27" s="67">
        <v>0</v>
      </c>
      <c r="F27" s="67">
        <v>0</v>
      </c>
      <c r="G27" s="67">
        <f>'P&amp;L'!F31</f>
        <v>42075</v>
      </c>
      <c r="H27" s="67">
        <f>SUM(C27:G27)</f>
        <v>42075</v>
      </c>
    </row>
    <row r="28" spans="2:9" s="60" customFormat="1" ht="12.75">
      <c r="B28" s="60" t="s">
        <v>111</v>
      </c>
      <c r="C28" s="67">
        <v>0</v>
      </c>
      <c r="D28" s="67">
        <v>0</v>
      </c>
      <c r="E28" s="67">
        <v>0</v>
      </c>
      <c r="F28" s="67">
        <v>0</v>
      </c>
      <c r="G28" s="67">
        <f>-5695</f>
        <v>-5695</v>
      </c>
      <c r="H28" s="67">
        <f>SUM(C28:G28)</f>
        <v>-5695</v>
      </c>
      <c r="I28" s="67"/>
    </row>
    <row r="29" spans="1:8" s="60" customFormat="1" ht="7.5" customHeight="1">
      <c r="A29" s="68"/>
      <c r="B29" s="68"/>
      <c r="C29" s="68"/>
      <c r="D29" s="68"/>
      <c r="E29" s="68"/>
      <c r="F29" s="68"/>
      <c r="G29" s="68"/>
      <c r="H29" s="68"/>
    </row>
    <row r="30" spans="2:8" s="3" customFormat="1" ht="18" customHeight="1">
      <c r="B30" s="38" t="s">
        <v>102</v>
      </c>
      <c r="C30" s="23">
        <f aca="true" t="shared" si="1" ref="C30:H30">SUM(C25:C29)</f>
        <v>103552</v>
      </c>
      <c r="D30" s="23">
        <f t="shared" si="1"/>
        <v>64153</v>
      </c>
      <c r="E30" s="23">
        <f t="shared" si="1"/>
        <v>3532</v>
      </c>
      <c r="F30" s="23">
        <f t="shared" si="1"/>
        <v>1181</v>
      </c>
      <c r="G30" s="23">
        <f t="shared" si="1"/>
        <v>178106</v>
      </c>
      <c r="H30" s="23">
        <f t="shared" si="1"/>
        <v>350524</v>
      </c>
    </row>
    <row r="31" spans="1:8" s="60" customFormat="1" ht="6" customHeight="1" thickBot="1">
      <c r="A31" s="69"/>
      <c r="B31" s="69"/>
      <c r="C31" s="69"/>
      <c r="D31" s="69"/>
      <c r="E31" s="69"/>
      <c r="F31" s="69"/>
      <c r="G31" s="69"/>
      <c r="H31" s="69"/>
    </row>
    <row r="32" spans="3:9" s="60" customFormat="1" ht="13.5" thickTop="1">
      <c r="C32" s="67"/>
      <c r="D32" s="67"/>
      <c r="E32" s="67"/>
      <c r="F32" s="67"/>
      <c r="G32" s="67"/>
      <c r="H32" s="67"/>
      <c r="I32" s="67"/>
    </row>
    <row r="33" spans="3:9" s="60" customFormat="1" ht="12.75">
      <c r="C33" s="67"/>
      <c r="D33" s="67"/>
      <c r="E33" s="67"/>
      <c r="F33" s="67"/>
      <c r="G33" s="67"/>
      <c r="H33" s="67"/>
      <c r="I33" s="67"/>
    </row>
    <row r="34" spans="3:9" s="60" customFormat="1" ht="12.75">
      <c r="C34" s="67"/>
      <c r="D34" s="67"/>
      <c r="E34" s="67"/>
      <c r="F34" s="67"/>
      <c r="G34" s="67"/>
      <c r="H34" s="67"/>
      <c r="I34" s="67"/>
    </row>
    <row r="35" spans="3:9" s="60" customFormat="1" ht="12.75">
      <c r="C35" s="67"/>
      <c r="D35" s="67"/>
      <c r="E35" s="67"/>
      <c r="F35" s="67"/>
      <c r="G35" s="67"/>
      <c r="H35" s="67"/>
      <c r="I35" s="67"/>
    </row>
    <row r="36" spans="3:9" s="60" customFormat="1" ht="12.75">
      <c r="C36" s="67"/>
      <c r="D36" s="67"/>
      <c r="E36" s="67"/>
      <c r="F36" s="67"/>
      <c r="G36" s="67"/>
      <c r="H36" s="67"/>
      <c r="I36" s="67"/>
    </row>
    <row r="37" spans="3:9" s="60" customFormat="1" ht="12.75">
      <c r="C37" s="67"/>
      <c r="D37" s="67"/>
      <c r="E37" s="67"/>
      <c r="F37" s="67"/>
      <c r="G37" s="67"/>
      <c r="H37" s="67"/>
      <c r="I37" s="67"/>
    </row>
    <row r="38" spans="3:9" s="60" customFormat="1" ht="12.75">
      <c r="C38" s="67"/>
      <c r="D38" s="67"/>
      <c r="E38" s="67"/>
      <c r="F38" s="67"/>
      <c r="G38" s="67"/>
      <c r="H38" s="67"/>
      <c r="I38" s="67"/>
    </row>
    <row r="39" spans="3:9" s="60" customFormat="1" ht="12.75">
      <c r="C39" s="67"/>
      <c r="D39" s="67"/>
      <c r="E39" s="67"/>
      <c r="F39" s="67"/>
      <c r="G39" s="67"/>
      <c r="H39" s="67"/>
      <c r="I39" s="67"/>
    </row>
    <row r="40" spans="3:9" s="60" customFormat="1" ht="12.75">
      <c r="C40" s="67"/>
      <c r="D40" s="67"/>
      <c r="E40" s="67"/>
      <c r="F40" s="67"/>
      <c r="G40" s="67"/>
      <c r="H40" s="67"/>
      <c r="I40" s="67"/>
    </row>
    <row r="41" spans="3:9" s="60" customFormat="1" ht="12.75">
      <c r="C41" s="67"/>
      <c r="D41" s="67"/>
      <c r="E41" s="67"/>
      <c r="F41" s="67"/>
      <c r="G41" s="67"/>
      <c r="H41" s="67"/>
      <c r="I41" s="67"/>
    </row>
    <row r="42" spans="3:9" s="60" customFormat="1" ht="12.75">
      <c r="C42" s="67"/>
      <c r="D42" s="67"/>
      <c r="E42" s="67"/>
      <c r="F42" s="67"/>
      <c r="G42" s="67"/>
      <c r="H42" s="67"/>
      <c r="I42" s="67"/>
    </row>
    <row r="43" spans="3:9" s="60" customFormat="1" ht="12.75">
      <c r="C43" s="67"/>
      <c r="D43" s="67"/>
      <c r="E43" s="67"/>
      <c r="F43" s="67"/>
      <c r="G43" s="67"/>
      <c r="H43" s="67"/>
      <c r="I43" s="67"/>
    </row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4.5" customHeight="1"/>
    <row r="51" s="60" customFormat="1" ht="12.75"/>
    <row r="52" spans="3:8" s="60" customFormat="1" ht="12.75">
      <c r="C52" s="67"/>
      <c r="D52" s="67"/>
      <c r="E52" s="67"/>
      <c r="F52" s="67"/>
      <c r="G52" s="67"/>
      <c r="H52" s="67"/>
    </row>
    <row r="53" spans="2:12" s="60" customFormat="1" ht="32.25" customHeight="1">
      <c r="B53" s="115" t="s">
        <v>82</v>
      </c>
      <c r="C53" s="116"/>
      <c r="D53" s="116"/>
      <c r="E53" s="116"/>
      <c r="F53" s="116"/>
      <c r="G53" s="116"/>
      <c r="H53" s="116"/>
      <c r="L53" s="100"/>
    </row>
    <row r="54" s="60" customFormat="1" ht="12.75"/>
    <row r="55" s="60" customFormat="1" ht="12.75"/>
    <row r="56" s="60" customFormat="1" ht="12.75"/>
    <row r="60" spans="10:11" ht="12.75">
      <c r="J60" s="53"/>
      <c r="K60" s="53"/>
    </row>
    <row r="67" ht="12.75">
      <c r="B67" s="105" t="s">
        <v>62</v>
      </c>
    </row>
  </sheetData>
  <mergeCells count="2">
    <mergeCell ref="B53:H53"/>
    <mergeCell ref="D10:F10"/>
  </mergeCells>
  <printOptions/>
  <pageMargins left="0.41" right="0.28" top="0.4" bottom="0.43" header="0.31" footer="0.28"/>
  <pageSetup cellComments="asDisplayed" fitToHeight="1" fitToWidth="1" horizontalDpi="600" verticalDpi="600" orientation="portrait" paperSize="9" scale="99" r:id="rId1"/>
  <headerFooter alignWithMargins="0">
    <oddHeader>&amp;R&amp;"Arial,Bold"
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workbookViewId="0" topLeftCell="A19">
      <selection activeCell="I38" sqref="I38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3.00390625" style="3" customWidth="1"/>
    <col min="4" max="4" width="2.57421875" style="0" customWidth="1"/>
    <col min="5" max="5" width="12.28125" style="10" bestFit="1" customWidth="1"/>
  </cols>
  <sheetData>
    <row r="1" ht="12.75">
      <c r="A1" s="3" t="s">
        <v>3</v>
      </c>
    </row>
    <row r="2" ht="12.75">
      <c r="A2" s="13" t="s">
        <v>96</v>
      </c>
    </row>
    <row r="4" ht="12.75">
      <c r="A4" s="13" t="s">
        <v>78</v>
      </c>
    </row>
    <row r="6" ht="12.75">
      <c r="A6" s="38" t="s">
        <v>44</v>
      </c>
    </row>
    <row r="7" ht="12.75">
      <c r="A7" s="38" t="s">
        <v>99</v>
      </c>
    </row>
    <row r="8" ht="12.75">
      <c r="C8" s="44"/>
    </row>
    <row r="9" spans="1:7" ht="3" customHeight="1">
      <c r="A9" s="39"/>
      <c r="B9" s="39"/>
      <c r="C9" s="47"/>
      <c r="D9" s="39"/>
      <c r="E9" s="109"/>
      <c r="G9" s="101" t="s">
        <v>61</v>
      </c>
    </row>
    <row r="10" spans="1:7" ht="12.75" customHeight="1">
      <c r="A10" s="50"/>
      <c r="B10" s="50"/>
      <c r="C10" s="124" t="s">
        <v>101</v>
      </c>
      <c r="D10" s="124"/>
      <c r="E10" s="124"/>
      <c r="G10" s="101"/>
    </row>
    <row r="11" spans="2:5" ht="14.25" customHeight="1">
      <c r="B11" s="10"/>
      <c r="C11" s="45" t="s">
        <v>103</v>
      </c>
      <c r="E11" s="46" t="s">
        <v>104</v>
      </c>
    </row>
    <row r="12" spans="2:5" ht="12.75">
      <c r="B12" s="10"/>
      <c r="C12" s="4" t="s">
        <v>0</v>
      </c>
      <c r="E12" s="12" t="s">
        <v>0</v>
      </c>
    </row>
    <row r="13" spans="1:5" ht="5.25" customHeight="1" thickBot="1">
      <c r="A13" s="40"/>
      <c r="B13" s="28"/>
      <c r="C13" s="48"/>
      <c r="D13" s="40"/>
      <c r="E13" s="49"/>
    </row>
    <row r="14" spans="1:5" ht="9" customHeight="1">
      <c r="A14" s="50"/>
      <c r="B14" s="18"/>
      <c r="C14" s="51"/>
      <c r="D14" s="50"/>
      <c r="E14" s="52"/>
    </row>
    <row r="15" ht="13.5" customHeight="1">
      <c r="B15" s="3" t="s">
        <v>89</v>
      </c>
    </row>
    <row r="16" spans="2:5" ht="12.75">
      <c r="B16" s="10" t="s">
        <v>91</v>
      </c>
      <c r="C16" s="23">
        <f>51124+2</f>
        <v>51126</v>
      </c>
      <c r="D16" s="53"/>
      <c r="E16" s="20">
        <f>-475</f>
        <v>-475</v>
      </c>
    </row>
    <row r="17" spans="2:5" ht="12.75">
      <c r="B17" s="10" t="s">
        <v>28</v>
      </c>
      <c r="C17" s="23">
        <f>-10810</f>
        <v>-10810</v>
      </c>
      <c r="D17" s="53"/>
      <c r="E17" s="20">
        <f>-5062</f>
        <v>-5062</v>
      </c>
    </row>
    <row r="18" spans="2:5" ht="12.75">
      <c r="B18" s="10" t="s">
        <v>29</v>
      </c>
      <c r="C18" s="23">
        <v>0</v>
      </c>
      <c r="D18" s="53"/>
      <c r="E18" s="20">
        <f>-6</f>
        <v>-6</v>
      </c>
    </row>
    <row r="19" spans="2:5" ht="12.75">
      <c r="B19" s="10" t="s">
        <v>30</v>
      </c>
      <c r="C19" s="23">
        <f>-4975</f>
        <v>-4975</v>
      </c>
      <c r="D19" s="53"/>
      <c r="E19" s="20">
        <f>-2944</f>
        <v>-2944</v>
      </c>
    </row>
    <row r="20" spans="2:5" ht="12.75">
      <c r="B20" s="10" t="s">
        <v>31</v>
      </c>
      <c r="C20" s="23">
        <v>570</v>
      </c>
      <c r="D20" s="53"/>
      <c r="E20" s="20">
        <v>514</v>
      </c>
    </row>
    <row r="21" spans="2:5" ht="6" customHeight="1">
      <c r="B21" s="10"/>
      <c r="C21" s="54"/>
      <c r="D21" s="53"/>
      <c r="E21" s="21"/>
    </row>
    <row r="22" spans="2:5" ht="12.75">
      <c r="B22" s="10" t="s">
        <v>109</v>
      </c>
      <c r="C22" s="23">
        <f>SUM(C16:C21)</f>
        <v>35911</v>
      </c>
      <c r="D22" s="53"/>
      <c r="E22" s="20">
        <f>SUM(E16:E21)</f>
        <v>-7973</v>
      </c>
    </row>
    <row r="23" spans="2:5" ht="3.75" customHeight="1">
      <c r="B23" s="10"/>
      <c r="C23" s="54"/>
      <c r="D23" s="53"/>
      <c r="E23" s="21"/>
    </row>
    <row r="24" spans="2:5" ht="12.75">
      <c r="B24" s="10"/>
      <c r="C24" s="23"/>
      <c r="D24" s="53"/>
      <c r="E24" s="20"/>
    </row>
    <row r="25" spans="2:5" ht="12.75">
      <c r="B25" s="3" t="s">
        <v>90</v>
      </c>
      <c r="C25" s="23"/>
      <c r="D25" s="53"/>
      <c r="E25" s="20"/>
    </row>
    <row r="26" spans="2:5" ht="12.75">
      <c r="B26" s="10" t="s">
        <v>93</v>
      </c>
      <c r="C26" s="23">
        <f>-1972</f>
        <v>-1972</v>
      </c>
      <c r="D26" s="53"/>
      <c r="E26" s="20">
        <f>-11469</f>
        <v>-11469</v>
      </c>
    </row>
    <row r="27" spans="2:5" ht="12.75">
      <c r="B27" s="10" t="s">
        <v>72</v>
      </c>
      <c r="C27" s="23">
        <v>2160</v>
      </c>
      <c r="D27" s="53"/>
      <c r="E27" s="20">
        <v>2000</v>
      </c>
    </row>
    <row r="28" spans="2:5" ht="12.75">
      <c r="B28" s="13" t="s">
        <v>32</v>
      </c>
      <c r="C28" s="23">
        <f>-7925</f>
        <v>-7925</v>
      </c>
      <c r="D28" s="53"/>
      <c r="E28" s="20">
        <f>-27300</f>
        <v>-27300</v>
      </c>
    </row>
    <row r="29" spans="2:5" ht="12.75">
      <c r="B29" s="19" t="s">
        <v>113</v>
      </c>
      <c r="C29" s="23">
        <v>45</v>
      </c>
      <c r="D29" s="53"/>
      <c r="E29" s="20">
        <v>0</v>
      </c>
    </row>
    <row r="30" spans="2:5" ht="12.75">
      <c r="B30" s="19" t="s">
        <v>115</v>
      </c>
      <c r="C30" s="23">
        <v>16</v>
      </c>
      <c r="D30" s="53"/>
      <c r="E30" s="20">
        <v>0</v>
      </c>
    </row>
    <row r="31" spans="2:5" ht="12.75">
      <c r="B31" s="19" t="s">
        <v>106</v>
      </c>
      <c r="C31" s="23">
        <v>0</v>
      </c>
      <c r="D31" s="53"/>
      <c r="E31" s="20">
        <v>25</v>
      </c>
    </row>
    <row r="32" spans="2:5" ht="12.75">
      <c r="B32" s="13" t="s">
        <v>70</v>
      </c>
      <c r="C32" s="23">
        <v>516</v>
      </c>
      <c r="D32" s="53"/>
      <c r="E32" s="20">
        <v>624</v>
      </c>
    </row>
    <row r="33" spans="2:5" ht="12.75">
      <c r="B33" s="110" t="s">
        <v>65</v>
      </c>
      <c r="C33" s="23">
        <v>0</v>
      </c>
      <c r="D33" s="53"/>
      <c r="E33" s="20">
        <v>22396</v>
      </c>
    </row>
    <row r="34" spans="2:5" ht="12.75" hidden="1">
      <c r="B34" s="110" t="s">
        <v>65</v>
      </c>
      <c r="C34" s="23">
        <v>0</v>
      </c>
      <c r="D34" s="53"/>
      <c r="E34" s="20">
        <v>0</v>
      </c>
    </row>
    <row r="35" spans="2:5" ht="4.5" customHeight="1">
      <c r="B35" s="81"/>
      <c r="C35" s="54"/>
      <c r="D35" s="53"/>
      <c r="E35" s="21"/>
    </row>
    <row r="36" spans="2:5" ht="12.75">
      <c r="B36" s="110" t="s">
        <v>92</v>
      </c>
      <c r="C36" s="23">
        <f>SUM(C26:C35)</f>
        <v>-7160</v>
      </c>
      <c r="D36" s="53"/>
      <c r="E36" s="20">
        <f>SUM(E26:E35)</f>
        <v>-13724</v>
      </c>
    </row>
    <row r="37" spans="2:5" ht="5.25" customHeight="1">
      <c r="B37" s="81"/>
      <c r="C37" s="54"/>
      <c r="D37" s="53"/>
      <c r="E37" s="21"/>
    </row>
    <row r="38" spans="2:5" ht="12.75">
      <c r="B38" s="81"/>
      <c r="C38" s="23"/>
      <c r="D38" s="53"/>
      <c r="E38" s="20"/>
    </row>
    <row r="39" spans="2:5" ht="12.75">
      <c r="B39" s="44" t="s">
        <v>112</v>
      </c>
      <c r="C39" s="23"/>
      <c r="D39" s="53"/>
      <c r="E39" s="20"/>
    </row>
    <row r="40" spans="2:5" ht="12.75" hidden="1">
      <c r="B40" s="81" t="s">
        <v>33</v>
      </c>
      <c r="C40" s="23">
        <v>0</v>
      </c>
      <c r="D40" s="53"/>
      <c r="E40" s="20">
        <v>0</v>
      </c>
    </row>
    <row r="41" spans="2:5" ht="12.75" hidden="1">
      <c r="B41" s="81" t="s">
        <v>57</v>
      </c>
      <c r="C41" s="23">
        <v>0</v>
      </c>
      <c r="D41" s="53"/>
      <c r="E41" s="20">
        <v>0</v>
      </c>
    </row>
    <row r="42" spans="2:5" ht="12.75" hidden="1">
      <c r="B42" s="110" t="s">
        <v>66</v>
      </c>
      <c r="C42" s="23">
        <v>0</v>
      </c>
      <c r="D42" s="53"/>
      <c r="E42" s="20">
        <v>0</v>
      </c>
    </row>
    <row r="43" spans="2:5" ht="12.75">
      <c r="B43" s="112" t="s">
        <v>107</v>
      </c>
      <c r="C43" s="23">
        <f>-5695</f>
        <v>-5695</v>
      </c>
      <c r="D43" s="53"/>
      <c r="E43" s="20">
        <f>-3728</f>
        <v>-3728</v>
      </c>
    </row>
    <row r="44" spans="2:5" ht="12.75">
      <c r="B44" s="110" t="s">
        <v>110</v>
      </c>
      <c r="C44" s="23">
        <f>-6782</f>
        <v>-6782</v>
      </c>
      <c r="D44" s="53"/>
      <c r="E44" s="20">
        <v>51472</v>
      </c>
    </row>
    <row r="45" spans="2:5" ht="4.5" customHeight="1">
      <c r="B45" s="81"/>
      <c r="C45" s="54"/>
      <c r="D45" s="53"/>
      <c r="E45" s="21"/>
    </row>
    <row r="46" spans="2:5" ht="15" customHeight="1">
      <c r="B46" s="110" t="s">
        <v>114</v>
      </c>
      <c r="C46" s="23">
        <f>SUM(C40:C45)</f>
        <v>-12477</v>
      </c>
      <c r="D46" s="53"/>
      <c r="E46" s="20">
        <f>SUM(E40:E45)</f>
        <v>47744</v>
      </c>
    </row>
    <row r="47" spans="2:5" ht="4.5" customHeight="1">
      <c r="B47" s="10"/>
      <c r="C47" s="54"/>
      <c r="D47" s="53"/>
      <c r="E47" s="21"/>
    </row>
    <row r="48" spans="2:5" ht="12.75">
      <c r="B48" s="10"/>
      <c r="C48" s="23"/>
      <c r="D48" s="53"/>
      <c r="E48" s="20"/>
    </row>
    <row r="49" spans="2:5" ht="12.75">
      <c r="B49" s="13" t="s">
        <v>108</v>
      </c>
      <c r="C49" s="23">
        <f>+C22+C36+C46</f>
        <v>16274</v>
      </c>
      <c r="D49" s="53"/>
      <c r="E49" s="20">
        <f>+E22+E36+E46</f>
        <v>26047</v>
      </c>
    </row>
    <row r="50" spans="2:5" ht="12.75" hidden="1">
      <c r="B50" s="19" t="s">
        <v>69</v>
      </c>
      <c r="C50" s="23">
        <v>0</v>
      </c>
      <c r="D50" s="53"/>
      <c r="E50" s="20">
        <v>0</v>
      </c>
    </row>
    <row r="51" spans="2:7" ht="12.75">
      <c r="B51" s="13" t="s">
        <v>56</v>
      </c>
      <c r="C51" s="23">
        <v>15587</v>
      </c>
      <c r="D51" s="53"/>
      <c r="E51" s="20">
        <f>-11554</f>
        <v>-11554</v>
      </c>
      <c r="G51" s="53"/>
    </row>
    <row r="52" spans="2:5" ht="4.5" customHeight="1">
      <c r="B52" s="10"/>
      <c r="C52" s="54"/>
      <c r="D52" s="53"/>
      <c r="E52" s="21"/>
    </row>
    <row r="53" spans="2:5" ht="12.75">
      <c r="B53" s="13" t="s">
        <v>55</v>
      </c>
      <c r="C53" s="23">
        <f>SUM(C49:C52)</f>
        <v>31861</v>
      </c>
      <c r="D53" s="53"/>
      <c r="E53" s="20">
        <f>SUM(E49:E52)</f>
        <v>14493</v>
      </c>
    </row>
    <row r="54" spans="2:5" ht="3" customHeight="1" thickBot="1">
      <c r="B54" s="10"/>
      <c r="C54" s="55"/>
      <c r="D54" s="53"/>
      <c r="E54" s="34"/>
    </row>
    <row r="55" spans="2:5" ht="12.75">
      <c r="B55" s="10"/>
      <c r="C55" s="23"/>
      <c r="D55" s="53"/>
      <c r="E55" s="20"/>
    </row>
    <row r="56" spans="2:5" ht="12.75">
      <c r="B56" s="10"/>
      <c r="C56" s="23"/>
      <c r="D56" s="53"/>
      <c r="E56" s="20"/>
    </row>
    <row r="57" spans="3:5" ht="12.75">
      <c r="C57" s="45" t="str">
        <f>C11</f>
        <v>30 Sept 2005</v>
      </c>
      <c r="D57" s="53"/>
      <c r="E57" s="46" t="str">
        <f>E11</f>
        <v>30 Sept 2004</v>
      </c>
    </row>
    <row r="58" spans="3:5" ht="3" customHeight="1">
      <c r="C58" s="58"/>
      <c r="D58" s="53"/>
      <c r="E58" s="80"/>
    </row>
    <row r="59" spans="3:5" ht="14.25" customHeight="1">
      <c r="C59" s="4" t="s">
        <v>0</v>
      </c>
      <c r="E59" s="12" t="s">
        <v>0</v>
      </c>
    </row>
    <row r="60" spans="2:5" ht="12.75">
      <c r="B60" s="10" t="s">
        <v>34</v>
      </c>
      <c r="C60" s="56"/>
      <c r="D60" s="53"/>
      <c r="E60" s="57"/>
    </row>
    <row r="61" spans="2:5" ht="12.75">
      <c r="B61" s="10" t="s">
        <v>4</v>
      </c>
      <c r="C61" s="23">
        <v>3567</v>
      </c>
      <c r="D61" s="53"/>
      <c r="E61" s="20">
        <v>5898</v>
      </c>
    </row>
    <row r="62" spans="2:5" ht="12.75">
      <c r="B62" s="13" t="s">
        <v>13</v>
      </c>
      <c r="C62" s="23">
        <v>61406</v>
      </c>
      <c r="D62" s="53"/>
      <c r="E62" s="20">
        <v>40592</v>
      </c>
    </row>
    <row r="63" spans="2:5" ht="12.75">
      <c r="B63" s="10" t="s">
        <v>35</v>
      </c>
      <c r="C63" s="23">
        <f>-33112</f>
        <v>-33112</v>
      </c>
      <c r="D63" s="53"/>
      <c r="E63" s="20">
        <f>-31997</f>
        <v>-31997</v>
      </c>
    </row>
    <row r="64" spans="2:12" ht="5.25" customHeight="1">
      <c r="B64" s="10"/>
      <c r="C64" s="54"/>
      <c r="D64" s="53"/>
      <c r="E64" s="21"/>
      <c r="L64" s="96"/>
    </row>
    <row r="65" spans="2:9" ht="12.75">
      <c r="B65" s="10"/>
      <c r="C65" s="23">
        <f>SUM(C61:C64)</f>
        <v>31861</v>
      </c>
      <c r="D65" s="53"/>
      <c r="E65" s="20">
        <f>SUM(E61:E64)</f>
        <v>14493</v>
      </c>
      <c r="H65" s="107">
        <f>E53-E65</f>
        <v>0</v>
      </c>
      <c r="I65" s="107">
        <f>C53-C65</f>
        <v>0</v>
      </c>
    </row>
    <row r="66" spans="2:5" ht="4.5" customHeight="1" thickBot="1">
      <c r="B66" s="10"/>
      <c r="C66" s="55"/>
      <c r="D66" s="53"/>
      <c r="E66" s="34"/>
    </row>
    <row r="67" spans="2:5" ht="4.5" customHeight="1">
      <c r="B67" s="10"/>
      <c r="C67" s="95"/>
      <c r="D67" s="53"/>
      <c r="E67" s="96"/>
    </row>
    <row r="68" spans="2:5" ht="12.75">
      <c r="B68" s="10"/>
      <c r="C68" s="95"/>
      <c r="D68" s="53"/>
      <c r="E68" s="96"/>
    </row>
    <row r="69" spans="2:5" ht="12.75">
      <c r="B69" s="10"/>
      <c r="C69" s="95"/>
      <c r="D69" s="53"/>
      <c r="E69" s="96"/>
    </row>
    <row r="70" spans="2:5" ht="12.75">
      <c r="B70" s="10"/>
      <c r="C70" s="95"/>
      <c r="D70" s="53"/>
      <c r="E70" s="96"/>
    </row>
    <row r="71" spans="2:10" ht="12.75">
      <c r="B71" s="10"/>
      <c r="C71" s="23"/>
      <c r="D71" s="53"/>
      <c r="E71" s="20"/>
      <c r="J71" s="53"/>
    </row>
    <row r="72" spans="2:5" ht="32.25" customHeight="1">
      <c r="B72" s="123" t="s">
        <v>83</v>
      </c>
      <c r="C72" s="116"/>
      <c r="D72" s="116"/>
      <c r="E72" s="116"/>
    </row>
    <row r="73" spans="2:5" ht="12.75">
      <c r="B73" s="10"/>
      <c r="C73" s="23"/>
      <c r="D73" s="53"/>
      <c r="E73" s="20"/>
    </row>
    <row r="74" spans="3:5" ht="12.75">
      <c r="C74" s="23"/>
      <c r="D74" s="53"/>
      <c r="E74" s="20"/>
    </row>
    <row r="75" spans="3:5" ht="12.75">
      <c r="C75" s="23"/>
      <c r="D75" s="53"/>
      <c r="E75" s="20"/>
    </row>
    <row r="76" spans="3:5" ht="12.75">
      <c r="C76" s="23"/>
      <c r="D76" s="53"/>
      <c r="E76" s="20"/>
    </row>
    <row r="77" spans="3:5" ht="12.75">
      <c r="C77" s="23"/>
      <c r="D77" s="53"/>
      <c r="E77" s="20"/>
    </row>
    <row r="78" spans="2:5" ht="12.75">
      <c r="B78" s="105"/>
      <c r="C78" s="23"/>
      <c r="D78" s="53"/>
      <c r="E78" s="20"/>
    </row>
    <row r="79" spans="3:5" ht="12.75">
      <c r="C79" s="23"/>
      <c r="D79" s="53"/>
      <c r="E79" s="20"/>
    </row>
    <row r="80" spans="3:5" ht="12.75">
      <c r="C80" s="23"/>
      <c r="D80" s="53"/>
      <c r="E80" s="20"/>
    </row>
    <row r="81" spans="3:5" ht="12.75">
      <c r="C81" s="23"/>
      <c r="D81" s="53"/>
      <c r="E81" s="20"/>
    </row>
    <row r="82" spans="3:5" ht="12.75">
      <c r="C82" s="23"/>
      <c r="D82" s="53"/>
      <c r="E82" s="20"/>
    </row>
  </sheetData>
  <mergeCells count="2">
    <mergeCell ref="B72:E72"/>
    <mergeCell ref="C10:E10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Header>&amp;R&amp;"Arial,Bold"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 Sing Kam Weng</cp:lastModifiedBy>
  <cp:lastPrinted>2005-11-24T04:22:35Z</cp:lastPrinted>
  <dcterms:created xsi:type="dcterms:W3CDTF">1999-05-24T04:23:25Z</dcterms:created>
  <dcterms:modified xsi:type="dcterms:W3CDTF">2005-11-24T04:23:55Z</dcterms:modified>
  <cp:category/>
  <cp:version/>
  <cp:contentType/>
  <cp:contentStatus/>
</cp:coreProperties>
</file>